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1721"/>
  <workbookPr autoCompressPictures="0"/>
  <bookViews>
    <workbookView xWindow="7680" yWindow="240" windowWidth="34480" windowHeight="19080"/>
  </bookViews>
  <sheets>
    <sheet name="CVRData" sheetId="1" r:id="rId1"/>
    <sheet name="NVCAData" sheetId="2" r:id="rId2"/>
    <sheet name="SuperAngels" sheetId="3" r:id="rId3"/>
    <sheet name="TotalSeed" sheetId="4" r:id="rId4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1" i="4" l="1"/>
  <c r="B10" i="4"/>
  <c r="G20" i="3"/>
  <c r="B11" i="2"/>
  <c r="E17" i="3"/>
  <c r="E20" i="3"/>
  <c r="C11" i="1"/>
  <c r="E11" i="2"/>
  <c r="D11" i="2"/>
  <c r="D2" i="2"/>
  <c r="F11" i="2"/>
  <c r="F11" i="1"/>
  <c r="F2" i="1"/>
  <c r="H11" i="1"/>
  <c r="F10" i="1"/>
  <c r="H10" i="1"/>
  <c r="F9" i="1"/>
  <c r="H9" i="1"/>
  <c r="G11" i="1"/>
  <c r="C10" i="1"/>
  <c r="C9" i="1"/>
  <c r="B9" i="4"/>
  <c r="C8" i="1"/>
  <c r="B8" i="4"/>
  <c r="C7" i="1"/>
  <c r="B7" i="4"/>
  <c r="C6" i="1"/>
  <c r="B6" i="4"/>
  <c r="C5" i="1"/>
  <c r="B5" i="4"/>
  <c r="C4" i="1"/>
  <c r="B4" i="4"/>
  <c r="C3" i="1"/>
  <c r="B3" i="4"/>
  <c r="C2" i="1"/>
  <c r="B2" i="4"/>
  <c r="J10" i="1"/>
  <c r="D10" i="2"/>
  <c r="I10" i="1"/>
  <c r="D2" i="3"/>
  <c r="D4" i="3"/>
  <c r="D5" i="3"/>
  <c r="D6" i="3"/>
  <c r="D8" i="3"/>
  <c r="D10" i="3"/>
  <c r="D11" i="3"/>
  <c r="D14" i="3"/>
  <c r="D15" i="3"/>
  <c r="D20" i="3"/>
  <c r="D9" i="2"/>
  <c r="F9" i="2"/>
  <c r="D8" i="2"/>
  <c r="D7" i="2"/>
  <c r="D6" i="2"/>
  <c r="D5" i="2"/>
  <c r="D4" i="2"/>
  <c r="D3" i="2"/>
  <c r="E10" i="2"/>
  <c r="E9" i="2"/>
  <c r="E8" i="2"/>
  <c r="E7" i="2"/>
  <c r="E6" i="2"/>
  <c r="E5" i="2"/>
  <c r="E4" i="2"/>
  <c r="E3" i="2"/>
  <c r="E2" i="2"/>
  <c r="H2" i="1"/>
  <c r="F8" i="1"/>
  <c r="H8" i="1"/>
  <c r="F7" i="1"/>
  <c r="H7" i="1"/>
  <c r="F6" i="1"/>
  <c r="H6" i="1"/>
  <c r="F5" i="1"/>
  <c r="H5" i="1"/>
  <c r="F4" i="1"/>
  <c r="H4" i="1"/>
  <c r="F3" i="1"/>
  <c r="H3" i="1"/>
  <c r="G10" i="1"/>
  <c r="G9" i="1"/>
  <c r="G8" i="1"/>
  <c r="G7" i="1"/>
  <c r="G6" i="1"/>
  <c r="G5" i="1"/>
  <c r="G4" i="1"/>
  <c r="G3" i="1"/>
  <c r="G2" i="1"/>
  <c r="F2" i="2"/>
  <c r="F4" i="2"/>
  <c r="F6" i="2"/>
  <c r="F8" i="2"/>
  <c r="F10" i="2"/>
  <c r="F3" i="2"/>
  <c r="F5" i="2"/>
  <c r="F7" i="2"/>
</calcChain>
</file>

<file path=xl/sharedStrings.xml><?xml version="1.0" encoding="utf-8"?>
<sst xmlns="http://schemas.openxmlformats.org/spreadsheetml/2006/main" count="69" uniqueCount="46">
  <si>
    <t>Year</t>
  </si>
  <si>
    <t>Seed Dollars</t>
  </si>
  <si>
    <t>Number</t>
  </si>
  <si>
    <t>Total Dollars</t>
  </si>
  <si>
    <t>Seed %</t>
  </si>
  <si>
    <t>Avg Investment</t>
  </si>
  <si>
    <t>*</t>
  </si>
  <si>
    <t>Investment Amount Index</t>
  </si>
  <si>
    <t>Angel Seed Dollars</t>
  </si>
  <si>
    <t>500 Startups</t>
  </si>
  <si>
    <t>Felicis</t>
  </si>
  <si>
    <t>Floodgate</t>
  </si>
  <si>
    <t>Founder Collective</t>
  </si>
  <si>
    <t>Founders Co-Op</t>
  </si>
  <si>
    <t>IA Ventures</t>
  </si>
  <si>
    <t>Lerer Ventures</t>
  </si>
  <si>
    <t>Lowercase Capital</t>
  </si>
  <si>
    <t>Softtech VC</t>
  </si>
  <si>
    <t>SV Angel</t>
  </si>
  <si>
    <t>Thrive Capital</t>
  </si>
  <si>
    <t>Firm</t>
  </si>
  <si>
    <t>NVCA?</t>
  </si>
  <si>
    <t>Yes</t>
  </si>
  <si>
    <t>Harrison Metal</t>
  </si>
  <si>
    <t>K-9 Ventures</t>
  </si>
  <si>
    <t>Social Leverage</t>
  </si>
  <si>
    <t>Quest Venture Partners</t>
  </si>
  <si>
    <t>http://www.chubbybrain.com/blog/a-guide-to-super-angel-investors-who-are-they-what-do-they-invest-in/</t>
  </si>
  <si>
    <t>Total Seed Dollars</t>
  </si>
  <si>
    <t>From SEC Form D</t>
  </si>
  <si>
    <t>No Edgar Entry</t>
  </si>
  <si>
    <t>IMAF</t>
  </si>
  <si>
    <t>?</t>
  </si>
  <si>
    <t>CrunchFund</t>
  </si>
  <si>
    <t>From SEC Form D-actual</t>
  </si>
  <si>
    <t>From SEC Form D-planned</t>
  </si>
  <si>
    <t>From SEC Form D-actual 98M</t>
  </si>
  <si>
    <t>From SEC Form D-actual 12M</t>
  </si>
  <si>
    <t>From SEC Form D-actual 1.5M</t>
  </si>
  <si>
    <t>From SEC Form D-actual 25M</t>
  </si>
  <si>
    <t>2010 Fund Size</t>
  </si>
  <si>
    <t>Net 2010 Fund Size</t>
  </si>
  <si>
    <t>2011 Announced Fund Size</t>
  </si>
  <si>
    <t>2011 Actual Fund Size</t>
  </si>
  <si>
    <t>2011 Net Fund Size</t>
  </si>
  <si>
    <t>2012 Announced Fund 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</si>
</sst>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"/>
    <numFmt numFmtId="165" formatCode="&quot;$&quot;#,##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3" fontId="0" fillId="0" borderId="0" xfId="0" applyNumberFormat="1"/>
    <xf numFmtId="164" fontId="0" fillId="0" borderId="0" xfId="0" applyNumberFormat="1"/>
    <xf numFmtId="165" fontId="0" fillId="0" borderId="0" xfId="0" applyNumberFormat="1"/>
    <xf numFmtId="9" fontId="0" fillId="0" borderId="0" xfId="0" applyNumberFormat="1"/>
    <xf numFmtId="0" fontId="1" fillId="0" borderId="0" xfId="0" applyFont="1" applyAlignment="1">
      <alignment horizontal="center"/>
    </xf>
    <xf numFmtId="1" fontId="0" fillId="0" borderId="0" xfId="0" applyNumberFormat="1"/>
    <xf numFmtId="0" fontId="2" fillId="0" borderId="0" xfId="1" applyAlignment="1" applyProtection="1"/>
  </cellXfs>
  <cellStyles count="6"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Angel Investment Size Index </a:t>
            </a:r>
          </a:p>
          <a:p>
            <a:pPr>
              <a:defRPr/>
            </a:pPr>
            <a:r>
              <a:rPr lang="en-US" sz="1200" baseline="0"/>
              <a:t>(all rounds)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CVRData!$H$1</c:f>
              <c:strCache>
                <c:ptCount val="1"/>
                <c:pt idx="0">
                  <c:v>Investment Amount Index</c:v>
                </c:pt>
              </c:strCache>
            </c:strRef>
          </c:tx>
          <c:marker>
            <c:symbol val="none"/>
          </c:marker>
          <c:cat>
            <c:numRef>
              <c:f>CVRData!$G$2:$G$11</c:f>
              <c:numCache>
                <c:formatCode>General</c:formatCode>
                <c:ptCount val="10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</c:numCache>
            </c:numRef>
          </c:cat>
          <c:val>
            <c:numRef>
              <c:f>CVRData!$H$2:$H$11</c:f>
              <c:numCache>
                <c:formatCode>0</c:formatCode>
                <c:ptCount val="10"/>
                <c:pt idx="0">
                  <c:v>100.0</c:v>
                </c:pt>
                <c:pt idx="1">
                  <c:v>98.81710646041855</c:v>
                </c:pt>
                <c:pt idx="2">
                  <c:v>107.484076433121</c:v>
                </c:pt>
                <c:pt idx="3">
                  <c:v>107.0063694267516</c:v>
                </c:pt>
                <c:pt idx="4">
                  <c:v>115.0992881228925</c:v>
                </c:pt>
                <c:pt idx="5">
                  <c:v>104.3729593748327</c:v>
                </c:pt>
                <c:pt idx="6">
                  <c:v>79.35378101479158</c:v>
                </c:pt>
                <c:pt idx="7">
                  <c:v>70.52282725747342</c:v>
                </c:pt>
                <c:pt idx="8">
                  <c:v>74.4574668409084</c:v>
                </c:pt>
                <c:pt idx="9">
                  <c:v>77.89877198837097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4439320"/>
        <c:axId val="884442344"/>
      </c:lineChart>
      <c:catAx>
        <c:axId val="884439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884442344"/>
        <c:crosses val="autoZero"/>
        <c:auto val="1"/>
        <c:lblAlgn val="ctr"/>
        <c:lblOffset val="100"/>
        <c:noMultiLvlLbl val="0"/>
      </c:catAx>
      <c:valAx>
        <c:axId val="884442344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8844393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Angel Seed Dollars (billions)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CVRData!$C$1</c:f>
              <c:strCache>
                <c:ptCount val="1"/>
                <c:pt idx="0">
                  <c:v>Angel Seed Dollars</c:v>
                </c:pt>
              </c:strCache>
            </c:strRef>
          </c:tx>
          <c:marker>
            <c:symbol val="none"/>
          </c:marker>
          <c:cat>
            <c:numRef>
              <c:f>CVRData!$B$2:$B$11</c:f>
              <c:numCache>
                <c:formatCode>General</c:formatCode>
                <c:ptCount val="10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</c:numCache>
            </c:numRef>
          </c:cat>
          <c:val>
            <c:numRef>
              <c:f>CVRData!$C$2:$C$11</c:f>
              <c:numCache>
                <c:formatCode>"$"#,##0.0</c:formatCode>
                <c:ptCount val="10"/>
                <c:pt idx="0">
                  <c:v>7.379</c:v>
                </c:pt>
                <c:pt idx="1">
                  <c:v>9.412</c:v>
                </c:pt>
                <c:pt idx="2">
                  <c:v>12.0375</c:v>
                </c:pt>
                <c:pt idx="3">
                  <c:v>12.705</c:v>
                </c:pt>
                <c:pt idx="4">
                  <c:v>11.776</c:v>
                </c:pt>
                <c:pt idx="5">
                  <c:v>10.14</c:v>
                </c:pt>
                <c:pt idx="6">
                  <c:v>8.64</c:v>
                </c:pt>
                <c:pt idx="7">
                  <c:v>6.16</c:v>
                </c:pt>
                <c:pt idx="8">
                  <c:v>6.231</c:v>
                </c:pt>
                <c:pt idx="9">
                  <c:v>9.45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7988120"/>
        <c:axId val="887991128"/>
      </c:lineChart>
      <c:catAx>
        <c:axId val="887988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887991128"/>
        <c:crosses val="autoZero"/>
        <c:auto val="1"/>
        <c:lblAlgn val="ctr"/>
        <c:lblOffset val="100"/>
        <c:noMultiLvlLbl val="0"/>
      </c:catAx>
      <c:valAx>
        <c:axId val="887991128"/>
        <c:scaling>
          <c:orientation val="minMax"/>
        </c:scaling>
        <c:delete val="0"/>
        <c:axPos val="l"/>
        <c:majorGridlines/>
        <c:numFmt formatCode="&quot;$&quot;#,##0.0" sourceLinked="1"/>
        <c:majorTickMark val="out"/>
        <c:minorTickMark val="none"/>
        <c:tickLblPos val="nextTo"/>
        <c:crossAx val="8879881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VC Seed Dollars (millions)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NVCAData!$B$1</c:f>
              <c:strCache>
                <c:ptCount val="1"/>
                <c:pt idx="0">
                  <c:v>Seed Dollars</c:v>
                </c:pt>
              </c:strCache>
            </c:strRef>
          </c:tx>
          <c:marker>
            <c:symbol val="none"/>
          </c:marker>
          <c:cat>
            <c:numRef>
              <c:f>NVCAData!$A$2:$A$11</c:f>
              <c:numCache>
                <c:formatCode>General</c:formatCode>
                <c:ptCount val="10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</c:numCache>
            </c:numRef>
          </c:cat>
          <c:val>
            <c:numRef>
              <c:f>NVCAData!$B$2:$B$11</c:f>
              <c:numCache>
                <c:formatCode>"$"#,##0</c:formatCode>
                <c:ptCount val="10"/>
                <c:pt idx="0">
                  <c:v>307.0</c:v>
                </c:pt>
                <c:pt idx="1">
                  <c:v>327.0</c:v>
                </c:pt>
                <c:pt idx="2">
                  <c:v>460.0</c:v>
                </c:pt>
                <c:pt idx="3">
                  <c:v>921.0</c:v>
                </c:pt>
                <c:pt idx="4">
                  <c:v>1248.0</c:v>
                </c:pt>
                <c:pt idx="5">
                  <c:v>1492.0</c:v>
                </c:pt>
                <c:pt idx="6">
                  <c:v>1737.0</c:v>
                </c:pt>
                <c:pt idx="7">
                  <c:v>1798.0</c:v>
                </c:pt>
                <c:pt idx="8">
                  <c:v>1725.0</c:v>
                </c:pt>
                <c:pt idx="9">
                  <c:v>919.0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4477112"/>
        <c:axId val="884480136"/>
      </c:lineChart>
      <c:catAx>
        <c:axId val="8844771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884480136"/>
        <c:crosses val="autoZero"/>
        <c:auto val="1"/>
        <c:lblAlgn val="ctr"/>
        <c:lblOffset val="100"/>
        <c:noMultiLvlLbl val="0"/>
      </c:catAx>
      <c:valAx>
        <c:axId val="884480136"/>
        <c:scaling>
          <c:orientation val="minMax"/>
        </c:scaling>
        <c:delete val="0"/>
        <c:axPos val="l"/>
        <c:majorGridlines/>
        <c:numFmt formatCode="&quot;$&quot;#,##0" sourceLinked="1"/>
        <c:majorTickMark val="out"/>
        <c:minorTickMark val="none"/>
        <c:tickLblPos val="nextTo"/>
        <c:crossAx val="8844771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VC Seed Investment Size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NVCAData!$E$2:$E$11</c:f>
              <c:numCache>
                <c:formatCode>General</c:formatCode>
                <c:ptCount val="10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</c:numCache>
            </c:numRef>
          </c:cat>
          <c:val>
            <c:numRef>
              <c:f>NVCAData!$D$2:$D$11</c:f>
              <c:numCache>
                <c:formatCode>"$"#,##0</c:formatCode>
                <c:ptCount val="10"/>
                <c:pt idx="0">
                  <c:v>1.7247191011236E6</c:v>
                </c:pt>
                <c:pt idx="1">
                  <c:v>1.56459330143541E6</c:v>
                </c:pt>
                <c:pt idx="2">
                  <c:v>2.0627802690583E6</c:v>
                </c:pt>
                <c:pt idx="3">
                  <c:v>3.58365758754864E6</c:v>
                </c:pt>
                <c:pt idx="4">
                  <c:v>3.21649484536082E6</c:v>
                </c:pt>
                <c:pt idx="5">
                  <c:v>2.98997995991984E6</c:v>
                </c:pt>
                <c:pt idx="6">
                  <c:v>3.392578125E6</c:v>
                </c:pt>
                <c:pt idx="7">
                  <c:v>5.07909604519774E6</c:v>
                </c:pt>
                <c:pt idx="8">
                  <c:v>4.62466487935657E6</c:v>
                </c:pt>
                <c:pt idx="9">
                  <c:v>2.2975E6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4506264"/>
        <c:axId val="884509272"/>
      </c:lineChart>
      <c:catAx>
        <c:axId val="8845062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884509272"/>
        <c:crosses val="autoZero"/>
        <c:auto val="1"/>
        <c:lblAlgn val="ctr"/>
        <c:lblOffset val="100"/>
        <c:noMultiLvlLbl val="0"/>
      </c:catAx>
      <c:valAx>
        <c:axId val="884509272"/>
        <c:scaling>
          <c:orientation val="minMax"/>
        </c:scaling>
        <c:delete val="0"/>
        <c:axPos val="l"/>
        <c:majorGridlines/>
        <c:numFmt formatCode="&quot;$&quot;#,##0" sourceLinked="1"/>
        <c:majorTickMark val="out"/>
        <c:minorTickMark val="none"/>
        <c:tickLblPos val="nextTo"/>
        <c:crossAx val="8845062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TotalSeed!$B$1</c:f>
              <c:strCache>
                <c:ptCount val="1"/>
                <c:pt idx="0">
                  <c:v>Total Seed Dollars</c:v>
                </c:pt>
              </c:strCache>
            </c:strRef>
          </c:tx>
          <c:marker>
            <c:symbol val="none"/>
          </c:marker>
          <c:cat>
            <c:numRef>
              <c:f>TotalSeed!$A$2:$A$11</c:f>
              <c:numCache>
                <c:formatCode>General</c:formatCode>
                <c:ptCount val="10"/>
                <c:pt idx="0">
                  <c:v>2002.0</c:v>
                </c:pt>
                <c:pt idx="1">
                  <c:v>2003.0</c:v>
                </c:pt>
                <c:pt idx="2">
                  <c:v>2004.0</c:v>
                </c:pt>
                <c:pt idx="3">
                  <c:v>2005.0</c:v>
                </c:pt>
                <c:pt idx="4">
                  <c:v>2006.0</c:v>
                </c:pt>
                <c:pt idx="5">
                  <c:v>2007.0</c:v>
                </c:pt>
                <c:pt idx="6">
                  <c:v>2008.0</c:v>
                </c:pt>
                <c:pt idx="7">
                  <c:v>2009.0</c:v>
                </c:pt>
                <c:pt idx="8">
                  <c:v>2010.0</c:v>
                </c:pt>
                <c:pt idx="9">
                  <c:v>2011.0</c:v>
                </c:pt>
              </c:numCache>
            </c:numRef>
          </c:cat>
          <c:val>
            <c:numRef>
              <c:f>TotalSeed!$B$2:$B$11</c:f>
              <c:numCache>
                <c:formatCode>"$"#,##0.0</c:formatCode>
                <c:ptCount val="10"/>
                <c:pt idx="0">
                  <c:v>7.686</c:v>
                </c:pt>
                <c:pt idx="1">
                  <c:v>9.739000000000001</c:v>
                </c:pt>
                <c:pt idx="2">
                  <c:v>12.4975</c:v>
                </c:pt>
                <c:pt idx="3">
                  <c:v>13.626</c:v>
                </c:pt>
                <c:pt idx="4">
                  <c:v>13.024</c:v>
                </c:pt>
                <c:pt idx="5">
                  <c:v>11.632</c:v>
                </c:pt>
                <c:pt idx="6">
                  <c:v>10.377</c:v>
                </c:pt>
                <c:pt idx="7">
                  <c:v>8.211</c:v>
                </c:pt>
                <c:pt idx="8">
                  <c:v>8.208500000000001</c:v>
                </c:pt>
                <c:pt idx="9">
                  <c:v>10.732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84549112"/>
        <c:axId val="884552200"/>
      </c:lineChart>
      <c:catAx>
        <c:axId val="8845491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884552200"/>
        <c:crosses val="autoZero"/>
        <c:auto val="1"/>
        <c:lblAlgn val="ctr"/>
        <c:lblOffset val="100"/>
        <c:noMultiLvlLbl val="0"/>
      </c:catAx>
      <c:valAx>
        <c:axId val="884552200"/>
        <c:scaling>
          <c:orientation val="minMax"/>
        </c:scaling>
        <c:delete val="0"/>
        <c:axPos val="l"/>
        <c:majorGridlines/>
        <c:numFmt formatCode="&quot;$&quot;#,##0.0" sourceLinked="1"/>
        <c:majorTickMark val="out"/>
        <c:minorTickMark val="none"/>
        <c:tickLblPos val="nextTo"/>
        <c:crossAx val="8845491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Relationship Id="rId2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12</xdr:row>
      <xdr:rowOff>152400</xdr:rowOff>
    </xdr:from>
    <xdr:to>
      <xdr:col>12</xdr:col>
      <xdr:colOff>66675</xdr:colOff>
      <xdr:row>27</xdr:row>
      <xdr:rowOff>38100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850900</xdr:colOff>
      <xdr:row>12</xdr:row>
      <xdr:rowOff>171450</xdr:rowOff>
    </xdr:from>
    <xdr:to>
      <xdr:col>4</xdr:col>
      <xdr:colOff>647700</xdr:colOff>
      <xdr:row>28</xdr:row>
      <xdr:rowOff>69850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380999</xdr:colOff>
      <xdr:row>15</xdr:row>
      <xdr:rowOff>123825</xdr:rowOff>
    </xdr:from>
    <xdr:to>
      <xdr:col>4</xdr:col>
      <xdr:colOff>971550</xdr:colOff>
      <xdr:row>30</xdr:row>
      <xdr:rowOff>9525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447674</xdr:colOff>
      <xdr:row>15</xdr:row>
      <xdr:rowOff>19050</xdr:rowOff>
    </xdr:from>
    <xdr:to>
      <xdr:col>13</xdr:col>
      <xdr:colOff>161925</xdr:colOff>
      <xdr:row>29</xdr:row>
      <xdr:rowOff>95250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304800</xdr:colOff>
      <xdr:row>15</xdr:row>
      <xdr:rowOff>57150</xdr:rowOff>
    </xdr:from>
    <xdr:to>
      <xdr:col>14</xdr:col>
      <xdr:colOff>76200</xdr:colOff>
      <xdr:row>29</xdr:row>
      <xdr:rowOff>133350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hubbybrain.com/blog/a-guide-to-super-angel-investors-who-are-they-what-do-they-invest-in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G38" sqref="G38"/>
    </sheetView>
  </sheetViews>
  <sheetFormatPr baseColWidth="10" defaultColWidth="8.83203125" defaultRowHeight="14" x14ac:dyDescent="0"/>
  <cols>
    <col min="1" max="8" width="15.6640625" customWidth="1"/>
  </cols>
  <sheetData>
    <row r="1" spans="1:10">
      <c r="A1" s="5" t="s">
        <v>4</v>
      </c>
      <c r="B1" s="5" t="s">
        <v>0</v>
      </c>
      <c r="C1" s="5" t="s">
        <v>8</v>
      </c>
      <c r="D1" s="5" t="s">
        <v>3</v>
      </c>
      <c r="E1" s="5" t="s">
        <v>2</v>
      </c>
      <c r="F1" s="5" t="s">
        <v>5</v>
      </c>
      <c r="G1" s="5" t="s">
        <v>0</v>
      </c>
      <c r="H1" s="5" t="s">
        <v>7</v>
      </c>
    </row>
    <row r="2" spans="1:10">
      <c r="A2" s="4">
        <v>0.47</v>
      </c>
      <c r="B2">
        <v>2002</v>
      </c>
      <c r="C2" s="3">
        <f>D2*A2</f>
        <v>7.3789999999999996</v>
      </c>
      <c r="D2" s="3">
        <v>15.7</v>
      </c>
      <c r="E2" s="1">
        <v>36000</v>
      </c>
      <c r="F2" s="2">
        <f>D2*1000000000/E2</f>
        <v>436111.11111111112</v>
      </c>
      <c r="G2">
        <f>B2</f>
        <v>2002</v>
      </c>
      <c r="H2" s="6">
        <f>F2/$F$2*100</f>
        <v>100</v>
      </c>
    </row>
    <row r="3" spans="1:10">
      <c r="A3" s="4">
        <v>0.52</v>
      </c>
      <c r="B3">
        <v>2003</v>
      </c>
      <c r="C3" s="3">
        <f t="shared" ref="C3:C11" si="0">D3*A3</f>
        <v>9.4120000000000008</v>
      </c>
      <c r="D3" s="3">
        <v>18.100000000000001</v>
      </c>
      <c r="E3" s="1">
        <v>42000</v>
      </c>
      <c r="F3" s="2">
        <f t="shared" ref="F3:F11" si="1">D3*1000000000/E3</f>
        <v>430952.38095238095</v>
      </c>
      <c r="G3">
        <f t="shared" ref="G3:G11" si="2">B3</f>
        <v>2003</v>
      </c>
      <c r="H3" s="6">
        <f t="shared" ref="H3:H8" si="3">F3/$F$2*100</f>
        <v>98.817106460418557</v>
      </c>
    </row>
    <row r="4" spans="1:10">
      <c r="A4" s="4">
        <v>0.53500000000000003</v>
      </c>
      <c r="B4">
        <v>2004</v>
      </c>
      <c r="C4" s="3">
        <f t="shared" si="0"/>
        <v>12.037500000000001</v>
      </c>
      <c r="D4" s="3">
        <v>22.5</v>
      </c>
      <c r="E4" s="1">
        <v>48000</v>
      </c>
      <c r="F4" s="2">
        <f t="shared" si="1"/>
        <v>468750</v>
      </c>
      <c r="G4">
        <f t="shared" si="2"/>
        <v>2004</v>
      </c>
      <c r="H4" s="6">
        <f t="shared" si="3"/>
        <v>107.48407643312102</v>
      </c>
      <c r="I4" t="s">
        <v>6</v>
      </c>
    </row>
    <row r="5" spans="1:10">
      <c r="A5" s="4">
        <v>0.55000000000000004</v>
      </c>
      <c r="B5">
        <v>2005</v>
      </c>
      <c r="C5" s="3">
        <f t="shared" si="0"/>
        <v>12.705000000000002</v>
      </c>
      <c r="D5" s="3">
        <v>23.1</v>
      </c>
      <c r="E5" s="1">
        <v>49500</v>
      </c>
      <c r="F5" s="2">
        <f t="shared" si="1"/>
        <v>466666.66666666669</v>
      </c>
      <c r="G5">
        <f t="shared" si="2"/>
        <v>2005</v>
      </c>
      <c r="H5" s="6">
        <f t="shared" si="3"/>
        <v>107.00636942675159</v>
      </c>
    </row>
    <row r="6" spans="1:10">
      <c r="A6" s="4">
        <v>0.46</v>
      </c>
      <c r="B6">
        <v>2006</v>
      </c>
      <c r="C6" s="3">
        <f t="shared" si="0"/>
        <v>11.776000000000002</v>
      </c>
      <c r="D6" s="3">
        <v>25.6</v>
      </c>
      <c r="E6" s="1">
        <v>51000</v>
      </c>
      <c r="F6" s="2">
        <f t="shared" si="1"/>
        <v>501960.78431372548</v>
      </c>
      <c r="G6">
        <f t="shared" si="2"/>
        <v>2006</v>
      </c>
      <c r="H6" s="6">
        <f t="shared" si="3"/>
        <v>115.09928812289247</v>
      </c>
    </row>
    <row r="7" spans="1:10">
      <c r="A7" s="4">
        <v>0.39</v>
      </c>
      <c r="B7">
        <v>2007</v>
      </c>
      <c r="C7" s="3">
        <f t="shared" si="0"/>
        <v>10.14</v>
      </c>
      <c r="D7" s="3">
        <v>26</v>
      </c>
      <c r="E7" s="1">
        <v>57120</v>
      </c>
      <c r="F7" s="2">
        <f t="shared" si="1"/>
        <v>455182.07282913168</v>
      </c>
      <c r="G7">
        <f t="shared" si="2"/>
        <v>2007</v>
      </c>
      <c r="H7" s="6">
        <f t="shared" si="3"/>
        <v>104.37295937483273</v>
      </c>
    </row>
    <row r="8" spans="1:10">
      <c r="A8" s="4">
        <v>0.45</v>
      </c>
      <c r="B8">
        <v>2008</v>
      </c>
      <c r="C8" s="3">
        <f t="shared" si="0"/>
        <v>8.64</v>
      </c>
      <c r="D8" s="3">
        <v>19.2</v>
      </c>
      <c r="E8" s="1">
        <v>55480</v>
      </c>
      <c r="F8" s="2">
        <f t="shared" si="1"/>
        <v>346070.65609228553</v>
      </c>
      <c r="G8">
        <f t="shared" si="2"/>
        <v>2008</v>
      </c>
      <c r="H8" s="6">
        <f t="shared" si="3"/>
        <v>79.353781014791579</v>
      </c>
    </row>
    <row r="9" spans="1:10">
      <c r="A9" s="4">
        <v>0.35</v>
      </c>
      <c r="B9">
        <v>2009</v>
      </c>
      <c r="C9" s="3">
        <f t="shared" si="0"/>
        <v>6.16</v>
      </c>
      <c r="D9" s="3">
        <v>17.600000000000001</v>
      </c>
      <c r="E9" s="1">
        <v>57225</v>
      </c>
      <c r="F9" s="2">
        <f t="shared" si="1"/>
        <v>307557.88553953689</v>
      </c>
      <c r="G9">
        <f t="shared" si="2"/>
        <v>2009</v>
      </c>
      <c r="H9" s="6">
        <f>F9/$F$2*100</f>
        <v>70.522827257473423</v>
      </c>
    </row>
    <row r="10" spans="1:10">
      <c r="A10" s="4">
        <v>0.31</v>
      </c>
      <c r="B10">
        <v>2010</v>
      </c>
      <c r="C10" s="3">
        <f t="shared" si="0"/>
        <v>6.2310000000000008</v>
      </c>
      <c r="D10" s="3">
        <v>20.100000000000001</v>
      </c>
      <c r="E10" s="1">
        <v>61900</v>
      </c>
      <c r="F10" s="2">
        <f t="shared" si="1"/>
        <v>324717.28594507271</v>
      </c>
      <c r="G10">
        <f t="shared" si="2"/>
        <v>2010</v>
      </c>
      <c r="H10" s="6">
        <f>F10/$F$2*100</f>
        <v>74.457466840908396</v>
      </c>
      <c r="I10">
        <f>(115-74)/115</f>
        <v>0.35652173913043478</v>
      </c>
      <c r="J10">
        <f>A10*E10</f>
        <v>19189</v>
      </c>
    </row>
    <row r="11" spans="1:10">
      <c r="A11" s="4">
        <v>0.42</v>
      </c>
      <c r="B11">
        <v>2011</v>
      </c>
      <c r="C11" s="3">
        <f t="shared" si="0"/>
        <v>9.4499999999999993</v>
      </c>
      <c r="D11" s="3">
        <v>22.5</v>
      </c>
      <c r="E11" s="1">
        <v>66230</v>
      </c>
      <c r="F11" s="2">
        <f t="shared" si="1"/>
        <v>339725.20006039558</v>
      </c>
      <c r="G11">
        <f t="shared" si="2"/>
        <v>2011</v>
      </c>
      <c r="H11" s="6">
        <f>F11/$F$2*100</f>
        <v>77.898771988370967</v>
      </c>
    </row>
  </sheetData>
  <pageMargins left="0.7" right="0.7" top="0.75" bottom="0.75" header="0.3" footer="0.3"/>
  <pageSetup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selection activeCell="B12" sqref="B12"/>
    </sheetView>
  </sheetViews>
  <sheetFormatPr baseColWidth="10" defaultColWidth="8.83203125" defaultRowHeight="14" x14ac:dyDescent="0"/>
  <cols>
    <col min="1" max="6" width="15.6640625" customWidth="1"/>
  </cols>
  <sheetData>
    <row r="1" spans="1:6">
      <c r="A1" s="5" t="s">
        <v>0</v>
      </c>
      <c r="B1" s="5" t="s">
        <v>1</v>
      </c>
      <c r="C1" s="5" t="s">
        <v>2</v>
      </c>
      <c r="D1" s="5" t="s">
        <v>5</v>
      </c>
      <c r="E1" s="5" t="s">
        <v>0</v>
      </c>
      <c r="F1" s="5" t="s">
        <v>7</v>
      </c>
    </row>
    <row r="2" spans="1:6">
      <c r="A2">
        <v>2002</v>
      </c>
      <c r="B2" s="2">
        <v>307</v>
      </c>
      <c r="C2" s="1">
        <v>178</v>
      </c>
      <c r="D2" s="2">
        <f>B2*1000000/C2</f>
        <v>1724719.1011235956</v>
      </c>
      <c r="E2">
        <f t="shared" ref="E2:E10" si="0">A2</f>
        <v>2002</v>
      </c>
      <c r="F2" s="6">
        <f>D2/$D$2*100</f>
        <v>100</v>
      </c>
    </row>
    <row r="3" spans="1:6">
      <c r="A3">
        <v>2003</v>
      </c>
      <c r="B3" s="2">
        <v>327</v>
      </c>
      <c r="C3" s="1">
        <v>209</v>
      </c>
      <c r="D3" s="2">
        <f t="shared" ref="D3:D9" si="1">B3*1000000/C3</f>
        <v>1564593.3014354068</v>
      </c>
      <c r="E3">
        <f t="shared" si="0"/>
        <v>2003</v>
      </c>
      <c r="F3" s="6">
        <f t="shared" ref="F3:F10" si="2">D3/$D$2*100</f>
        <v>90.715833112541503</v>
      </c>
    </row>
    <row r="4" spans="1:6">
      <c r="A4">
        <v>2004</v>
      </c>
      <c r="B4" s="2">
        <v>460</v>
      </c>
      <c r="C4" s="1">
        <v>223</v>
      </c>
      <c r="D4" s="2">
        <f t="shared" si="1"/>
        <v>2062780.269058296</v>
      </c>
      <c r="E4">
        <f t="shared" si="0"/>
        <v>2004</v>
      </c>
      <c r="F4" s="6">
        <f t="shared" si="2"/>
        <v>119.60094068155591</v>
      </c>
    </row>
    <row r="5" spans="1:6">
      <c r="A5">
        <v>2005</v>
      </c>
      <c r="B5" s="2">
        <v>921</v>
      </c>
      <c r="C5" s="1">
        <v>257</v>
      </c>
      <c r="D5" s="2">
        <f t="shared" si="1"/>
        <v>3583657.5875486382</v>
      </c>
      <c r="E5">
        <f t="shared" si="0"/>
        <v>2005</v>
      </c>
      <c r="F5" s="6">
        <f t="shared" si="2"/>
        <v>207.78210116731515</v>
      </c>
    </row>
    <row r="6" spans="1:6">
      <c r="A6">
        <v>2006</v>
      </c>
      <c r="B6" s="2">
        <v>1248</v>
      </c>
      <c r="C6" s="1">
        <v>388</v>
      </c>
      <c r="D6" s="2">
        <f t="shared" si="1"/>
        <v>3216494.8453608248</v>
      </c>
      <c r="E6">
        <f t="shared" si="0"/>
        <v>2006</v>
      </c>
      <c r="F6" s="6">
        <f t="shared" si="2"/>
        <v>186.49383793948755</v>
      </c>
    </row>
    <row r="7" spans="1:6">
      <c r="A7">
        <v>2007</v>
      </c>
      <c r="B7" s="2">
        <v>1492</v>
      </c>
      <c r="C7" s="1">
        <v>499</v>
      </c>
      <c r="D7" s="2">
        <f t="shared" si="1"/>
        <v>2989979.9599198396</v>
      </c>
      <c r="E7">
        <f t="shared" si="0"/>
        <v>2007</v>
      </c>
      <c r="F7" s="6">
        <f t="shared" si="2"/>
        <v>173.36040158492881</v>
      </c>
    </row>
    <row r="8" spans="1:6">
      <c r="A8">
        <v>2008</v>
      </c>
      <c r="B8" s="2">
        <v>1737</v>
      </c>
      <c r="C8" s="1">
        <v>512</v>
      </c>
      <c r="D8" s="2">
        <f t="shared" si="1"/>
        <v>3392578.125</v>
      </c>
      <c r="E8">
        <f t="shared" si="0"/>
        <v>2008</v>
      </c>
      <c r="F8" s="6">
        <f t="shared" si="2"/>
        <v>196.70322679153094</v>
      </c>
    </row>
    <row r="9" spans="1:6">
      <c r="A9">
        <v>2009</v>
      </c>
      <c r="B9" s="2">
        <v>1798</v>
      </c>
      <c r="C9" s="1">
        <v>354</v>
      </c>
      <c r="D9" s="2">
        <f t="shared" si="1"/>
        <v>5079096.0451977402</v>
      </c>
      <c r="E9">
        <f t="shared" si="0"/>
        <v>2009</v>
      </c>
      <c r="F9" s="6">
        <f t="shared" si="2"/>
        <v>294.48830490071589</v>
      </c>
    </row>
    <row r="10" spans="1:6">
      <c r="A10">
        <v>2010</v>
      </c>
      <c r="B10" s="2">
        <v>1725</v>
      </c>
      <c r="C10" s="1">
        <v>373</v>
      </c>
      <c r="D10" s="2">
        <f>B10*1000000/C10</f>
        <v>4624664.8793565687</v>
      </c>
      <c r="E10">
        <f t="shared" si="0"/>
        <v>2010</v>
      </c>
      <c r="F10" s="6">
        <f t="shared" si="2"/>
        <v>268.14017867279125</v>
      </c>
    </row>
    <row r="11" spans="1:6">
      <c r="A11">
        <v>2011</v>
      </c>
      <c r="B11" s="2">
        <f>919</f>
        <v>919</v>
      </c>
      <c r="C11" s="1">
        <v>400</v>
      </c>
      <c r="D11" s="2">
        <f>B11*1000000/C11</f>
        <v>2297500</v>
      </c>
      <c r="E11">
        <f t="shared" ref="E11" si="3">A11</f>
        <v>2011</v>
      </c>
      <c r="F11" s="6">
        <f t="shared" ref="F11" si="4">D11/$D$2*100</f>
        <v>133.21009771986968</v>
      </c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workbookViewId="0">
      <selection activeCell="Q18" sqref="Q18"/>
    </sheetView>
  </sheetViews>
  <sheetFormatPr baseColWidth="10" defaultColWidth="8.83203125" defaultRowHeight="14" x14ac:dyDescent="0"/>
  <cols>
    <col min="1" max="1" width="20.6640625" customWidth="1"/>
    <col min="3" max="4" width="15.6640625" customWidth="1"/>
    <col min="5" max="8" width="20.6640625" customWidth="1"/>
  </cols>
  <sheetData>
    <row r="1" spans="1:9">
      <c r="A1" s="5" t="s">
        <v>20</v>
      </c>
      <c r="B1" s="5" t="s">
        <v>21</v>
      </c>
      <c r="C1" s="5" t="s">
        <v>40</v>
      </c>
      <c r="D1" s="5" t="s">
        <v>41</v>
      </c>
      <c r="E1" s="5" t="s">
        <v>42</v>
      </c>
      <c r="F1" s="5" t="s">
        <v>43</v>
      </c>
      <c r="G1" s="5" t="s">
        <v>44</v>
      </c>
      <c r="H1" s="5" t="s">
        <v>45</v>
      </c>
    </row>
    <row r="2" spans="1:9">
      <c r="A2" t="s">
        <v>9</v>
      </c>
      <c r="C2" s="3">
        <v>30</v>
      </c>
      <c r="D2" s="3">
        <f>C2</f>
        <v>30</v>
      </c>
      <c r="E2" s="3"/>
      <c r="F2" s="3"/>
      <c r="G2" s="3">
        <v>30</v>
      </c>
      <c r="H2" s="3">
        <v>50</v>
      </c>
      <c r="I2" t="s">
        <v>35</v>
      </c>
    </row>
    <row r="3" spans="1:9">
      <c r="A3" t="s">
        <v>10</v>
      </c>
      <c r="B3" t="s">
        <v>22</v>
      </c>
      <c r="C3" s="3">
        <v>40</v>
      </c>
      <c r="E3" s="3"/>
      <c r="F3" s="3"/>
      <c r="G3" s="3"/>
      <c r="H3" s="3"/>
      <c r="I3" t="s">
        <v>34</v>
      </c>
    </row>
    <row r="4" spans="1:9">
      <c r="A4" t="s">
        <v>11</v>
      </c>
      <c r="C4" s="3">
        <v>70</v>
      </c>
      <c r="D4" s="3">
        <f t="shared" ref="D4:D11" si="0">C4</f>
        <v>70</v>
      </c>
      <c r="E4" s="3"/>
      <c r="F4" s="3"/>
      <c r="G4" s="3">
        <v>70</v>
      </c>
      <c r="H4" s="3"/>
      <c r="I4" t="s">
        <v>34</v>
      </c>
    </row>
    <row r="5" spans="1:9">
      <c r="A5" t="s">
        <v>12</v>
      </c>
      <c r="C5" s="3">
        <v>40</v>
      </c>
      <c r="D5" s="3">
        <f t="shared" si="0"/>
        <v>40</v>
      </c>
      <c r="E5" s="3"/>
      <c r="F5" s="3"/>
      <c r="G5" s="3">
        <v>40</v>
      </c>
      <c r="H5" s="3"/>
      <c r="I5" t="s">
        <v>39</v>
      </c>
    </row>
    <row r="6" spans="1:9">
      <c r="A6" t="s">
        <v>13</v>
      </c>
      <c r="C6" s="3">
        <v>2.5</v>
      </c>
      <c r="D6" s="3">
        <f t="shared" si="0"/>
        <v>2.5</v>
      </c>
      <c r="E6" s="3"/>
      <c r="F6" s="3"/>
      <c r="G6" s="3">
        <v>2.5</v>
      </c>
      <c r="H6" s="3"/>
      <c r="I6" t="s">
        <v>30</v>
      </c>
    </row>
    <row r="7" spans="1:9">
      <c r="A7" t="s">
        <v>23</v>
      </c>
      <c r="C7" s="3" t="s">
        <v>32</v>
      </c>
      <c r="D7" s="3"/>
      <c r="E7" s="3"/>
      <c r="F7" s="3"/>
      <c r="G7" s="3"/>
      <c r="H7" s="3"/>
      <c r="I7" t="s">
        <v>30</v>
      </c>
    </row>
    <row r="8" spans="1:9">
      <c r="A8" t="s">
        <v>14</v>
      </c>
      <c r="C8" s="3">
        <v>25</v>
      </c>
      <c r="D8" s="3">
        <f t="shared" si="0"/>
        <v>25</v>
      </c>
      <c r="E8" s="3">
        <v>110</v>
      </c>
      <c r="F8" s="3">
        <v>98</v>
      </c>
      <c r="G8" s="3">
        <v>98</v>
      </c>
      <c r="H8" s="3"/>
      <c r="I8" t="s">
        <v>36</v>
      </c>
    </row>
    <row r="9" spans="1:9">
      <c r="A9" t="s">
        <v>24</v>
      </c>
      <c r="C9" s="3" t="s">
        <v>32</v>
      </c>
      <c r="D9" s="3"/>
      <c r="E9" s="3"/>
      <c r="F9" s="3"/>
      <c r="G9" s="3"/>
      <c r="H9" s="3"/>
      <c r="I9" t="s">
        <v>30</v>
      </c>
    </row>
    <row r="10" spans="1:9">
      <c r="A10" t="s">
        <v>15</v>
      </c>
      <c r="C10" s="3">
        <v>7</v>
      </c>
      <c r="D10" s="3">
        <f t="shared" si="0"/>
        <v>7</v>
      </c>
      <c r="E10" s="3">
        <v>25</v>
      </c>
      <c r="F10" s="3">
        <v>25</v>
      </c>
      <c r="G10" s="3">
        <v>25</v>
      </c>
      <c r="H10" s="3"/>
      <c r="I10" t="s">
        <v>29</v>
      </c>
    </row>
    <row r="11" spans="1:9">
      <c r="A11" t="s">
        <v>16</v>
      </c>
      <c r="C11" s="3">
        <v>28</v>
      </c>
      <c r="D11" s="3">
        <f t="shared" si="0"/>
        <v>28</v>
      </c>
      <c r="E11" s="3"/>
      <c r="F11" s="3"/>
      <c r="G11" s="3">
        <v>28</v>
      </c>
      <c r="H11" s="3">
        <v>65</v>
      </c>
      <c r="I11" t="s">
        <v>35</v>
      </c>
    </row>
    <row r="12" spans="1:9">
      <c r="A12" t="s">
        <v>25</v>
      </c>
      <c r="C12" s="3" t="s">
        <v>32</v>
      </c>
      <c r="D12" s="3" t="s">
        <v>32</v>
      </c>
      <c r="E12" s="3" t="s">
        <v>32</v>
      </c>
      <c r="F12" s="3" t="s">
        <v>32</v>
      </c>
      <c r="G12" s="3"/>
      <c r="H12" s="3"/>
      <c r="I12" t="s">
        <v>30</v>
      </c>
    </row>
    <row r="13" spans="1:9">
      <c r="A13" t="s">
        <v>17</v>
      </c>
      <c r="B13" t="s">
        <v>22</v>
      </c>
      <c r="C13" s="3">
        <v>15</v>
      </c>
      <c r="E13" s="3">
        <v>55</v>
      </c>
      <c r="F13" s="3">
        <v>55</v>
      </c>
      <c r="G13" s="3"/>
      <c r="H13" s="3"/>
      <c r="I13" t="s">
        <v>34</v>
      </c>
    </row>
    <row r="14" spans="1:9">
      <c r="A14" t="s">
        <v>18</v>
      </c>
      <c r="C14" s="3">
        <v>20</v>
      </c>
      <c r="D14" s="3">
        <f t="shared" ref="D14:D15" si="1">C14</f>
        <v>20</v>
      </c>
      <c r="E14" s="3">
        <v>40</v>
      </c>
      <c r="F14" s="3">
        <v>12</v>
      </c>
      <c r="G14" s="3">
        <v>12</v>
      </c>
      <c r="H14" s="3"/>
      <c r="I14" t="s">
        <v>37</v>
      </c>
    </row>
    <row r="15" spans="1:9">
      <c r="A15" t="s">
        <v>19</v>
      </c>
      <c r="C15" s="3">
        <v>10</v>
      </c>
      <c r="D15" s="3">
        <f t="shared" si="1"/>
        <v>10</v>
      </c>
      <c r="E15" s="3">
        <v>40</v>
      </c>
      <c r="F15" s="3">
        <v>40</v>
      </c>
      <c r="G15" s="3">
        <v>40</v>
      </c>
      <c r="H15" s="3"/>
      <c r="I15" t="s">
        <v>34</v>
      </c>
    </row>
    <row r="16" spans="1:9">
      <c r="A16" t="s">
        <v>26</v>
      </c>
      <c r="C16" s="3">
        <v>20</v>
      </c>
      <c r="D16" s="3">
        <v>20</v>
      </c>
      <c r="E16" s="3">
        <v>20</v>
      </c>
      <c r="F16" s="3" t="s">
        <v>32</v>
      </c>
      <c r="G16" s="3"/>
      <c r="H16" s="3"/>
      <c r="I16" t="s">
        <v>30</v>
      </c>
    </row>
    <row r="17" spans="1:9">
      <c r="A17" t="s">
        <v>31</v>
      </c>
      <c r="C17" s="3"/>
      <c r="E17" s="3">
        <f>3+2+2+2+2+2</f>
        <v>13</v>
      </c>
      <c r="F17" s="3">
        <v>1.5</v>
      </c>
      <c r="G17" s="3">
        <v>1.5</v>
      </c>
      <c r="H17" s="3"/>
      <c r="I17" t="s">
        <v>38</v>
      </c>
    </row>
    <row r="18" spans="1:9">
      <c r="A18" t="s">
        <v>33</v>
      </c>
      <c r="C18" s="3"/>
      <c r="E18" s="3">
        <v>16</v>
      </c>
      <c r="F18" s="3">
        <v>16</v>
      </c>
      <c r="G18" s="3">
        <v>16</v>
      </c>
      <c r="H18" s="3"/>
      <c r="I18" t="s">
        <v>34</v>
      </c>
    </row>
    <row r="19" spans="1:9">
      <c r="C19" s="3"/>
    </row>
    <row r="20" spans="1:9">
      <c r="C20" s="3"/>
      <c r="D20" s="3">
        <f>SUM(D2:D16)</f>
        <v>252.5</v>
      </c>
      <c r="E20" s="3">
        <f>SUM(E3:E18)</f>
        <v>319</v>
      </c>
      <c r="F20" s="3"/>
      <c r="G20" s="3">
        <f>SUM(G2:G18)</f>
        <v>363</v>
      </c>
      <c r="H20" s="3"/>
    </row>
    <row r="21" spans="1:9">
      <c r="C21" s="3"/>
    </row>
    <row r="22" spans="1:9">
      <c r="A22" s="7" t="s">
        <v>27</v>
      </c>
      <c r="C22" s="3"/>
    </row>
    <row r="23" spans="1:9">
      <c r="C23" s="3"/>
    </row>
    <row r="24" spans="1:9">
      <c r="C24" s="3"/>
    </row>
    <row r="25" spans="1:9">
      <c r="C25" s="3"/>
    </row>
    <row r="26" spans="1:9">
      <c r="C26" s="3"/>
    </row>
    <row r="27" spans="1:9">
      <c r="C27" s="3"/>
    </row>
    <row r="28" spans="1:9">
      <c r="C28" s="3"/>
    </row>
    <row r="29" spans="1:9">
      <c r="C29" s="3"/>
    </row>
    <row r="30" spans="1:9">
      <c r="C30" s="3"/>
    </row>
    <row r="31" spans="1:9">
      <c r="C31" s="3"/>
    </row>
    <row r="32" spans="1:9">
      <c r="C32" s="3"/>
    </row>
  </sheetData>
  <hyperlinks>
    <hyperlink ref="A22" r:id="rId1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activeCell="B12" sqref="B12"/>
    </sheetView>
  </sheetViews>
  <sheetFormatPr baseColWidth="10" defaultColWidth="8.83203125" defaultRowHeight="14" x14ac:dyDescent="0"/>
  <cols>
    <col min="1" max="2" width="15.6640625" customWidth="1"/>
  </cols>
  <sheetData>
    <row r="1" spans="1:2">
      <c r="A1" s="5" t="s">
        <v>0</v>
      </c>
      <c r="B1" s="5" t="s">
        <v>28</v>
      </c>
    </row>
    <row r="2" spans="1:2">
      <c r="A2">
        <v>2002</v>
      </c>
      <c r="B2" s="3">
        <f>CVRData!C2+NVCAData!B2/1000</f>
        <v>7.6859999999999999</v>
      </c>
    </row>
    <row r="3" spans="1:2">
      <c r="A3">
        <v>2003</v>
      </c>
      <c r="B3" s="3">
        <f>CVRData!C3+NVCAData!B3/1000</f>
        <v>9.7390000000000008</v>
      </c>
    </row>
    <row r="4" spans="1:2">
      <c r="A4">
        <v>2004</v>
      </c>
      <c r="B4" s="3">
        <f>CVRData!C4+NVCAData!B4/1000</f>
        <v>12.497500000000002</v>
      </c>
    </row>
    <row r="5" spans="1:2">
      <c r="A5">
        <v>2005</v>
      </c>
      <c r="B5" s="3">
        <f>CVRData!C5+NVCAData!B5/1000</f>
        <v>13.626000000000001</v>
      </c>
    </row>
    <row r="6" spans="1:2">
      <c r="A6">
        <v>2006</v>
      </c>
      <c r="B6" s="3">
        <f>CVRData!C6+NVCAData!B6/1000</f>
        <v>13.024000000000001</v>
      </c>
    </row>
    <row r="7" spans="1:2">
      <c r="A7">
        <v>2007</v>
      </c>
      <c r="B7" s="3">
        <f>CVRData!C7+NVCAData!B7/1000</f>
        <v>11.632000000000001</v>
      </c>
    </row>
    <row r="8" spans="1:2">
      <c r="A8">
        <v>2008</v>
      </c>
      <c r="B8" s="3">
        <f>CVRData!C8+NVCAData!B8/1000</f>
        <v>10.377000000000001</v>
      </c>
    </row>
    <row r="9" spans="1:2">
      <c r="A9">
        <v>2009</v>
      </c>
      <c r="B9" s="3">
        <f>CVRData!C9+NVCAData!B9/1000+0.253</f>
        <v>8.2110000000000003</v>
      </c>
    </row>
    <row r="10" spans="1:2">
      <c r="A10">
        <v>2010</v>
      </c>
      <c r="B10" s="3">
        <f>CVRData!C10+NVCAData!B10/1000+SuperAngels!D20/1000</f>
        <v>8.2085000000000008</v>
      </c>
    </row>
    <row r="11" spans="1:2">
      <c r="A11">
        <v>2011</v>
      </c>
      <c r="B11" s="3">
        <f>CVRData!C11+NVCAData!B11/1000+SuperAngels!G20/1000</f>
        <v>10.731999999999999</v>
      </c>
    </row>
  </sheetData>
  <pageMargins left="0.7" right="0.7" top="0.75" bottom="0.75" header="0.3" footer="0.3"/>
  <pageSetup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CVRData</vt:lpstr>
      <vt:lpstr>NVCAData</vt:lpstr>
      <vt:lpstr>SuperAngels</vt:lpstr>
      <vt:lpstr>TotalSeed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Dick</dc:creator>
  <cp:lastModifiedBy>Kevin Dick</cp:lastModifiedBy>
  <dcterms:created xsi:type="dcterms:W3CDTF">2011-04-26T23:08:36Z</dcterms:created>
  <dcterms:modified xsi:type="dcterms:W3CDTF">2012-04-13T03:03:20Z</dcterms:modified>
</cp:coreProperties>
</file>